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0305"/>
  </bookViews>
  <sheets>
    <sheet name="DEBOURSE SEC" sheetId="2" r:id="rId1"/>
    <sheet name="Feuil1" sheetId="3" r:id="rId2"/>
  </sheets>
  <calcPr calcId="145621"/>
</workbook>
</file>

<file path=xl/calcChain.xml><?xml version="1.0" encoding="utf-8"?>
<calcChain xmlns="http://schemas.openxmlformats.org/spreadsheetml/2006/main">
  <c r="D7" i="2" l="1"/>
  <c r="F29" i="3"/>
  <c r="E27" i="3"/>
  <c r="F26" i="3"/>
  <c r="E25" i="3"/>
  <c r="E24" i="3"/>
  <c r="E23" i="3"/>
  <c r="E22" i="3"/>
  <c r="F20" i="3"/>
  <c r="E19" i="3"/>
  <c r="E18" i="3"/>
  <c r="F16" i="3"/>
  <c r="E15" i="3"/>
  <c r="E14" i="3"/>
  <c r="F14" i="3"/>
  <c r="E13" i="3"/>
  <c r="F12" i="3"/>
  <c r="E11" i="3"/>
  <c r="E5" i="3"/>
  <c r="E6" i="3"/>
  <c r="E7" i="3"/>
  <c r="E8" i="3"/>
  <c r="E9" i="3"/>
  <c r="E10" i="3"/>
  <c r="E4" i="3"/>
  <c r="G32" i="3"/>
  <c r="D38" i="3" s="1"/>
  <c r="D40" i="3" s="1"/>
  <c r="D42" i="3" s="1"/>
  <c r="D44" i="3" s="1"/>
  <c r="B40" i="3"/>
  <c r="C38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5" i="3"/>
  <c r="G6" i="3"/>
  <c r="G7" i="3"/>
  <c r="G8" i="3"/>
  <c r="G9" i="3"/>
  <c r="G10" i="3"/>
  <c r="G11" i="3"/>
  <c r="G12" i="3"/>
  <c r="G13" i="3"/>
  <c r="G4" i="3"/>
  <c r="B42" i="3"/>
  <c r="C44" i="3" s="1"/>
  <c r="C36" i="3"/>
  <c r="D32" i="3"/>
  <c r="D29" i="3"/>
  <c r="D27" i="3"/>
  <c r="D26" i="3"/>
  <c r="D25" i="3"/>
  <c r="D24" i="3"/>
  <c r="D23" i="3"/>
  <c r="D17" i="3"/>
  <c r="D18" i="3"/>
  <c r="D19" i="3"/>
  <c r="D20" i="3"/>
  <c r="D22" i="3"/>
  <c r="D15" i="3"/>
  <c r="D16" i="3"/>
  <c r="B15" i="3"/>
  <c r="D12" i="3"/>
  <c r="D13" i="3"/>
  <c r="D14" i="3"/>
  <c r="D11" i="3"/>
  <c r="D10" i="3"/>
  <c r="D7" i="3"/>
  <c r="D8" i="3"/>
  <c r="B8" i="3"/>
  <c r="B7" i="3"/>
  <c r="D6" i="3"/>
  <c r="D5" i="3"/>
  <c r="D4" i="3"/>
  <c r="F9" i="2" l="1"/>
  <c r="D20" i="2" l="1"/>
  <c r="F13" i="2" s="1"/>
  <c r="D11" i="2"/>
  <c r="F18" i="2" l="1"/>
  <c r="D16" i="2"/>
</calcChain>
</file>

<file path=xl/sharedStrings.xml><?xml version="1.0" encoding="utf-8"?>
<sst xmlns="http://schemas.openxmlformats.org/spreadsheetml/2006/main" count="53" uniqueCount="49">
  <si>
    <t>Total</t>
  </si>
  <si>
    <t>Déboursé Sec</t>
  </si>
  <si>
    <t xml:space="preserve">Frais de chantier </t>
  </si>
  <si>
    <t>Taux</t>
  </si>
  <si>
    <t>Materiaux</t>
  </si>
  <si>
    <t>Main d'œuvre</t>
  </si>
  <si>
    <t>Coût de réalisation du chantier</t>
  </si>
  <si>
    <t>Frais generaux</t>
  </si>
  <si>
    <t>Prix de revient du chantier</t>
  </si>
  <si>
    <t>Benefice</t>
  </si>
  <si>
    <t>Prix de vente du chantier</t>
  </si>
  <si>
    <t>Désignation</t>
  </si>
  <si>
    <t>Montant</t>
  </si>
  <si>
    <t>Taux d'affectation</t>
  </si>
  <si>
    <t>Montant affecté</t>
  </si>
  <si>
    <t>Frais de personnel</t>
  </si>
  <si>
    <t>Cotisations sociales sal</t>
  </si>
  <si>
    <t>CET ex Taxe Pro</t>
  </si>
  <si>
    <t>Autres Impots</t>
  </si>
  <si>
    <t>Charges sociales de l'exploitant</t>
  </si>
  <si>
    <t>Loyer du local</t>
  </si>
  <si>
    <t>Location véhicule</t>
  </si>
  <si>
    <t>Entretien Mat de transport</t>
  </si>
  <si>
    <t>Entretien Mat informatique</t>
  </si>
  <si>
    <t>Petit outillage</t>
  </si>
  <si>
    <t>edf + eau</t>
  </si>
  <si>
    <t>essence</t>
  </si>
  <si>
    <t>carburant*</t>
  </si>
  <si>
    <t>Honoraires comptables</t>
  </si>
  <si>
    <t>Prime d'assurance*</t>
  </si>
  <si>
    <t>Voyage et deplacement*</t>
  </si>
  <si>
    <t>Frais de representation</t>
  </si>
  <si>
    <t>Fourniture de bureau</t>
  </si>
  <si>
    <t>Autres frais</t>
  </si>
  <si>
    <t>pertes diverses</t>
  </si>
  <si>
    <t>Amortissement Mat Info</t>
  </si>
  <si>
    <t>Nombre d'heure de production</t>
  </si>
  <si>
    <t>Cout de revient horaire ( hors charges sociales)</t>
  </si>
  <si>
    <t>Prix de vente</t>
  </si>
  <si>
    <t>HT</t>
  </si>
  <si>
    <t>TTC</t>
  </si>
  <si>
    <t>Gain sur une heure (hors charges sociales</t>
  </si>
  <si>
    <t>Charges sociales</t>
  </si>
  <si>
    <t>Cout de revient complet</t>
  </si>
  <si>
    <t>Marge réalisée sur une heure de production</t>
  </si>
  <si>
    <t>fixe</t>
  </si>
  <si>
    <t>variables*</t>
  </si>
  <si>
    <t xml:space="preserve">Cotisations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</si>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</sst>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2" borderId="0" xfId="0" applyNumberFormat="1" applyFill="1"/>
    <xf numFmtId="0" fontId="0" fillId="4" borderId="0" xfId="0" applyFill="1"/>
    <xf numFmtId="44" fontId="0" fillId="4" borderId="0" xfId="0" applyNumberFormat="1" applyFill="1"/>
    <xf numFmtId="9" fontId="0" fillId="3" borderId="0" xfId="2" applyFont="1" applyFill="1"/>
    <xf numFmtId="0" fontId="0" fillId="5" borderId="0" xfId="0" applyFill="1"/>
    <xf numFmtId="0" fontId="0" fillId="2" borderId="0" xfId="0" applyFill="1" applyAlignment="1">
      <alignment horizontal="right"/>
    </xf>
    <xf numFmtId="0" fontId="2" fillId="2" borderId="1" xfId="0" applyFont="1" applyFill="1" applyBorder="1"/>
    <xf numFmtId="0" fontId="0" fillId="2" borderId="2" xfId="0" applyFill="1" applyBorder="1"/>
    <xf numFmtId="44" fontId="0" fillId="3" borderId="2" xfId="1" applyFont="1" applyFill="1" applyBorder="1"/>
    <xf numFmtId="0" fontId="0" fillId="2" borderId="4" xfId="0" applyFill="1" applyBorder="1"/>
    <xf numFmtId="0" fontId="0" fillId="2" borderId="0" xfId="0" applyFill="1" applyBorder="1"/>
    <xf numFmtId="44" fontId="0" fillId="2" borderId="0" xfId="1" applyFont="1" applyFill="1" applyBorder="1"/>
    <xf numFmtId="0" fontId="0" fillId="2" borderId="5" xfId="0" applyFill="1" applyBorder="1"/>
    <xf numFmtId="44" fontId="0" fillId="3" borderId="0" xfId="1" applyFont="1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right"/>
    </xf>
    <xf numFmtId="44" fontId="2" fillId="2" borderId="7" xfId="1" applyFont="1" applyFill="1" applyBorder="1"/>
    <xf numFmtId="0" fontId="0" fillId="2" borderId="7" xfId="0" applyFill="1" applyBorder="1"/>
    <xf numFmtId="0" fontId="0" fillId="2" borderId="8" xfId="0" applyFill="1" applyBorder="1"/>
    <xf numFmtId="44" fontId="0" fillId="2" borderId="2" xfId="1" applyFont="1" applyFill="1" applyBorder="1"/>
    <xf numFmtId="44" fontId="0" fillId="3" borderId="3" xfId="1" applyFont="1" applyFill="1" applyBorder="1"/>
    <xf numFmtId="9" fontId="0" fillId="0" borderId="0" xfId="2" applyFont="1"/>
    <xf numFmtId="44" fontId="0" fillId="0" borderId="0" xfId="1" applyFont="1"/>
    <xf numFmtId="0" fontId="0" fillId="6" borderId="0" xfId="0" applyFill="1"/>
    <xf numFmtId="44" fontId="0" fillId="4" borderId="0" xfId="1" applyFont="1" applyFill="1"/>
    <xf numFmtId="9" fontId="0" fillId="4" borderId="0" xfId="2" applyFont="1" applyFill="1"/>
    <xf numFmtId="44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44" fontId="0" fillId="3" borderId="0" xfId="1" applyFont="1" applyFill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32524</xdr:colOff>
      <xdr:row>8</xdr:row>
      <xdr:rowOff>111512</xdr:rowOff>
    </xdr:from>
    <xdr:to>
      <xdr:col>5</xdr:col>
      <xdr:colOff>320597</xdr:colOff>
      <xdr:row>8</xdr:row>
      <xdr:rowOff>111512</xdr:rowOff>
    </xdr:to>
    <xdr:cxnSp macro="">
      <xdr:nvCxnSpPr>
        <xdr:cNvPr id="3" name="Connecteur droit avec flèche 2"/>
        <xdr:cNvCxnSpPr/>
      </xdr:nvCxnSpPr>
      <xdr:spPr>
        <a:xfrm>
          <a:off x="3503341" y="1347439"/>
          <a:ext cx="36241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13940</xdr:colOff>
      <xdr:row>12</xdr:row>
      <xdr:rowOff>102220</xdr:rowOff>
    </xdr:from>
    <xdr:to>
      <xdr:col>5</xdr:col>
      <xdr:colOff>302013</xdr:colOff>
      <xdr:row>12</xdr:row>
      <xdr:rowOff>102220</xdr:rowOff>
    </xdr:to>
    <xdr:cxnSp macro="">
      <xdr:nvCxnSpPr>
        <xdr:cNvPr id="4" name="Connecteur droit avec flèche 3"/>
        <xdr:cNvCxnSpPr/>
      </xdr:nvCxnSpPr>
      <xdr:spPr>
        <a:xfrm>
          <a:off x="3484757" y="1993281"/>
          <a:ext cx="36241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41817</xdr:colOff>
      <xdr:row>17</xdr:row>
      <xdr:rowOff>111512</xdr:rowOff>
    </xdr:from>
    <xdr:to>
      <xdr:col>5</xdr:col>
      <xdr:colOff>329890</xdr:colOff>
      <xdr:row>17</xdr:row>
      <xdr:rowOff>111512</xdr:rowOff>
    </xdr:to>
    <xdr:cxnSp macro="">
      <xdr:nvCxnSpPr>
        <xdr:cNvPr id="5" name="Connecteur droit avec flèche 4"/>
        <xdr:cNvCxnSpPr/>
      </xdr:nvCxnSpPr>
      <xdr:spPr>
        <a:xfrm>
          <a:off x="3512634" y="2639122"/>
          <a:ext cx="36241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topLeftCell="A2" zoomScale="205" zoomScaleNormal="205" workbookViewId="0">
      <selection activeCell="D19" sqref="D19"/>
    </sheetView>
  </sheetViews>
  <sheetFormatPr baseColWidth="10" defaultRowHeight="15" x14ac:dyDescent="0.25"/>
  <cols>
    <col min="1" max="1" width="11.42578125" style="1"/>
    <col min="2" max="2" width="15.85546875" style="1" customWidth="1"/>
    <col min="3" max="3" width="13.28515625" style="1" bestFit="1" customWidth="1"/>
    <col min="4" max="4" width="11.42578125" style="1"/>
    <col min="5" max="5" width="1.140625" style="1" customWidth="1"/>
    <col min="6" max="6" width="11.42578125" style="1"/>
    <col min="7" max="7" width="1.5703125" style="1" customWidth="1"/>
    <col min="8" max="16384" width="11.42578125" style="1"/>
  </cols>
  <sheetData>
    <row r="3" spans="1:8" x14ac:dyDescent="0.25">
      <c r="B3" s="9" t="s">
        <v>1</v>
      </c>
      <c r="C3" s="10" t="s">
        <v>4</v>
      </c>
      <c r="D3" s="11">
        <v>36</v>
      </c>
      <c r="E3" s="10">
        <v>3.15</v>
      </c>
      <c r="F3" s="11">
        <v>3.15</v>
      </c>
      <c r="G3" s="22"/>
      <c r="H3" s="23"/>
    </row>
    <row r="4" spans="1:8" ht="4.5" customHeight="1" x14ac:dyDescent="0.25">
      <c r="B4" s="12"/>
      <c r="C4" s="13"/>
      <c r="D4" s="14"/>
      <c r="E4" s="13"/>
      <c r="F4" s="13"/>
      <c r="G4" s="13"/>
      <c r="H4" s="15"/>
    </row>
    <row r="5" spans="1:8" x14ac:dyDescent="0.25">
      <c r="B5" s="12"/>
      <c r="C5" s="13" t="s">
        <v>5</v>
      </c>
      <c r="D5" s="16">
        <v>45.1</v>
      </c>
      <c r="E5" s="13"/>
      <c r="F5" s="13"/>
      <c r="G5" s="13"/>
      <c r="H5" s="15"/>
    </row>
    <row r="6" spans="1:8" ht="3" customHeight="1" x14ac:dyDescent="0.25">
      <c r="B6" s="12"/>
      <c r="C6" s="13"/>
      <c r="D6" s="13"/>
      <c r="E6" s="13"/>
      <c r="F6" s="13"/>
      <c r="G6" s="13"/>
      <c r="H6" s="15"/>
    </row>
    <row r="7" spans="1:8" x14ac:dyDescent="0.25">
      <c r="B7" s="17"/>
      <c r="C7" s="18" t="s">
        <v>0</v>
      </c>
      <c r="D7" s="19">
        <f>D3+F3+H3+D5</f>
        <v>84.25</v>
      </c>
      <c r="E7" s="20"/>
      <c r="F7" s="20"/>
      <c r="G7" s="20"/>
      <c r="H7" s="21"/>
    </row>
    <row r="9" spans="1:8" x14ac:dyDescent="0.25">
      <c r="B9" s="2" t="s">
        <v>2</v>
      </c>
      <c r="C9" s="8" t="s">
        <v>3</v>
      </c>
      <c r="D9" s="6">
        <v>0.1</v>
      </c>
      <c r="F9" s="3">
        <f>D7*D9</f>
        <v>8.4250000000000007</v>
      </c>
    </row>
    <row r="11" spans="1:8" x14ac:dyDescent="0.25">
      <c r="B11" s="4" t="s">
        <v>6</v>
      </c>
      <c r="C11" s="4"/>
      <c r="D11" s="5">
        <f>D7+F9</f>
        <v>92.674999999999997</v>
      </c>
    </row>
    <row r="12" spans="1:8" ht="6.75" customHeight="1" x14ac:dyDescent="0.25"/>
    <row r="13" spans="1:8" x14ac:dyDescent="0.25">
      <c r="B13" s="1" t="s">
        <v>7</v>
      </c>
      <c r="D13" s="6">
        <v>0.12</v>
      </c>
      <c r="F13" s="3">
        <f>D20*D13</f>
        <v>13.729629629629628</v>
      </c>
    </row>
    <row r="14" spans="1:8" ht="7.5" customHeight="1" x14ac:dyDescent="0.25">
      <c r="A14" s="3"/>
    </row>
    <row r="15" spans="1:8" ht="6.75" customHeight="1" x14ac:dyDescent="0.25"/>
    <row r="16" spans="1:8" x14ac:dyDescent="0.25">
      <c r="B16" s="4" t="s">
        <v>8</v>
      </c>
      <c r="C16" s="4"/>
      <c r="D16" s="5">
        <f>D11+F13</f>
        <v>106.40462962962962</v>
      </c>
    </row>
    <row r="17" spans="1:6" ht="6" customHeight="1" x14ac:dyDescent="0.25"/>
    <row r="18" spans="1:6" x14ac:dyDescent="0.25">
      <c r="B18" s="1" t="s">
        <v>9</v>
      </c>
      <c r="D18" s="6">
        <v>7.0000000000000007E-2</v>
      </c>
      <c r="F18" s="3">
        <f>D18*D20</f>
        <v>8.0089506172839506</v>
      </c>
    </row>
    <row r="19" spans="1:6" ht="5.25" customHeight="1" x14ac:dyDescent="0.25"/>
    <row r="20" spans="1:6" x14ac:dyDescent="0.25">
      <c r="B20" s="7" t="s">
        <v>10</v>
      </c>
      <c r="C20" s="7"/>
      <c r="D20" s="32">
        <f>(D7+F9)/(1-D13-D18)</f>
        <v>114.41358024691357</v>
      </c>
    </row>
    <row r="22" spans="1:6" x14ac:dyDescent="0.25">
      <c r="A22" s="3"/>
    </row>
    <row r="23" spans="1:6" x14ac:dyDescent="0.25">
      <c r="C2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zoomScale="190" zoomScaleNormal="190" workbookViewId="0">
      <pane ySplit="2265" activePane="bottomLeft"/>
      <selection pane="bottomLeft" activeCell="C5" sqref="C5"/>
    </sheetView>
  </sheetViews>
  <sheetFormatPr baseColWidth="10" defaultRowHeight="15" x14ac:dyDescent="0.25"/>
  <cols>
    <col min="1" max="1" width="24.28515625" customWidth="1"/>
    <col min="2" max="2" width="13.85546875" customWidth="1"/>
    <col min="3" max="3" width="17" bestFit="1" customWidth="1"/>
    <col min="4" max="4" width="15.5703125" customWidth="1"/>
    <col min="5" max="6" width="15.28515625" customWidth="1"/>
    <col min="7" max="7" width="12.28515625" bestFit="1" customWidth="1"/>
  </cols>
  <sheetData>
    <row r="3" spans="1:9" x14ac:dyDescent="0.25">
      <c r="A3" s="26" t="s">
        <v>11</v>
      </c>
      <c r="B3" s="26" t="s">
        <v>12</v>
      </c>
      <c r="C3" s="26" t="s">
        <v>13</v>
      </c>
      <c r="D3" s="26" t="s">
        <v>14</v>
      </c>
      <c r="E3" s="25" t="s">
        <v>45</v>
      </c>
      <c r="F3" s="25" t="s">
        <v>46</v>
      </c>
    </row>
    <row r="4" spans="1:9" x14ac:dyDescent="0.25">
      <c r="A4" t="s">
        <v>15</v>
      </c>
      <c r="B4" s="25">
        <v>11724</v>
      </c>
      <c r="C4" s="24">
        <v>1</v>
      </c>
      <c r="D4" s="25">
        <f>B4*C4</f>
        <v>11724</v>
      </c>
      <c r="E4" s="29">
        <f>D4</f>
        <v>11724</v>
      </c>
      <c r="F4" s="25"/>
      <c r="G4" s="30">
        <f>D4/$D$29</f>
        <v>0.32741023530641844</v>
      </c>
    </row>
    <row r="5" spans="1:9" x14ac:dyDescent="0.25">
      <c r="A5" t="s">
        <v>16</v>
      </c>
      <c r="B5" s="25">
        <v>6682</v>
      </c>
      <c r="C5" s="24">
        <v>1</v>
      </c>
      <c r="D5" s="25">
        <f>B5*C5</f>
        <v>6682</v>
      </c>
      <c r="E5" s="29">
        <f t="shared" ref="E5:E11" si="0">D5</f>
        <v>6682</v>
      </c>
      <c r="F5" s="25"/>
      <c r="G5" s="30">
        <f t="shared" ref="G5:G27" si="1">D5/$D$29</f>
        <v>0.18660484410759878</v>
      </c>
    </row>
    <row r="6" spans="1:9" x14ac:dyDescent="0.25">
      <c r="A6" t="s">
        <v>17</v>
      </c>
      <c r="B6" s="25">
        <v>989</v>
      </c>
      <c r="C6" s="24">
        <v>0.71360000000000001</v>
      </c>
      <c r="D6" s="25">
        <f>B6*C6</f>
        <v>705.75040000000001</v>
      </c>
      <c r="E6" s="29">
        <f t="shared" si="0"/>
        <v>705.75040000000001</v>
      </c>
      <c r="F6" s="25"/>
      <c r="G6" s="30">
        <f t="shared" si="1"/>
        <v>1.9709135493995132E-2</v>
      </c>
    </row>
    <row r="7" spans="1:9" x14ac:dyDescent="0.25">
      <c r="A7" t="s">
        <v>18</v>
      </c>
      <c r="B7" s="25">
        <f>77+41+36</f>
        <v>154</v>
      </c>
      <c r="C7" s="24">
        <v>1</v>
      </c>
      <c r="D7" s="25">
        <f t="shared" ref="D7:D8" si="2">B7*C7</f>
        <v>154</v>
      </c>
      <c r="E7" s="29">
        <f t="shared" si="0"/>
        <v>154</v>
      </c>
      <c r="F7" s="25"/>
      <c r="G7" s="30">
        <f t="shared" si="1"/>
        <v>4.3006803341170624E-3</v>
      </c>
    </row>
    <row r="8" spans="1:9" x14ac:dyDescent="0.25">
      <c r="A8" t="s">
        <v>18</v>
      </c>
      <c r="B8" s="25">
        <f>88+13</f>
        <v>101</v>
      </c>
      <c r="C8" s="24">
        <v>0.71360000000000001</v>
      </c>
      <c r="D8" s="25">
        <f t="shared" si="2"/>
        <v>72.073599999999999</v>
      </c>
      <c r="E8" s="29">
        <f t="shared" si="0"/>
        <v>72.073599999999999</v>
      </c>
      <c r="F8" s="25"/>
      <c r="G8" s="30">
        <f t="shared" si="1"/>
        <v>2.012763078759867E-3</v>
      </c>
    </row>
    <row r="9" spans="1:9" x14ac:dyDescent="0.25">
      <c r="A9" s="4" t="s">
        <v>19</v>
      </c>
      <c r="B9" s="27"/>
      <c r="C9" s="28"/>
      <c r="D9" s="27"/>
      <c r="E9" s="29">
        <f t="shared" si="0"/>
        <v>0</v>
      </c>
      <c r="F9" s="27"/>
      <c r="G9" s="30">
        <f t="shared" si="1"/>
        <v>0</v>
      </c>
    </row>
    <row r="10" spans="1:9" x14ac:dyDescent="0.25">
      <c r="A10" t="s">
        <v>20</v>
      </c>
      <c r="B10" s="25">
        <v>4200</v>
      </c>
      <c r="C10" s="24">
        <v>0.71360000000000001</v>
      </c>
      <c r="D10" s="25">
        <f>B10*C10</f>
        <v>2997.12</v>
      </c>
      <c r="E10" s="29">
        <f t="shared" si="0"/>
        <v>2997.12</v>
      </c>
      <c r="F10" s="25"/>
      <c r="G10" s="30">
        <f t="shared" si="1"/>
        <v>8.3699058720707334E-2</v>
      </c>
    </row>
    <row r="11" spans="1:9" x14ac:dyDescent="0.25">
      <c r="A11" t="s">
        <v>21</v>
      </c>
      <c r="B11" s="25">
        <v>4732</v>
      </c>
      <c r="C11" s="24">
        <v>1</v>
      </c>
      <c r="D11" s="25">
        <f>B11*C11</f>
        <v>4732</v>
      </c>
      <c r="E11" s="29">
        <f t="shared" si="0"/>
        <v>4732</v>
      </c>
      <c r="F11" s="25"/>
      <c r="G11" s="30">
        <f t="shared" si="1"/>
        <v>0.13214817753923339</v>
      </c>
    </row>
    <row r="12" spans="1:9" x14ac:dyDescent="0.25">
      <c r="A12" t="s">
        <v>22</v>
      </c>
      <c r="B12" s="25">
        <v>447</v>
      </c>
      <c r="C12" s="24">
        <v>1</v>
      </c>
      <c r="D12" s="25">
        <f t="shared" ref="D12:D27" si="3">B12*C12</f>
        <v>447</v>
      </c>
      <c r="E12" s="29">
        <v>200</v>
      </c>
      <c r="F12" s="25">
        <f>D12-E12</f>
        <v>247</v>
      </c>
      <c r="G12" s="30">
        <f t="shared" si="1"/>
        <v>1.2483143567209915E-2</v>
      </c>
    </row>
    <row r="13" spans="1:9" x14ac:dyDescent="0.25">
      <c r="A13" t="s">
        <v>23</v>
      </c>
      <c r="B13" s="25">
        <v>180</v>
      </c>
      <c r="C13" s="24">
        <v>1</v>
      </c>
      <c r="D13" s="25">
        <f t="shared" si="3"/>
        <v>180</v>
      </c>
      <c r="E13" s="25">
        <f>D13</f>
        <v>180</v>
      </c>
      <c r="F13" s="25"/>
      <c r="G13" s="30">
        <f t="shared" si="1"/>
        <v>5.0267692216952676E-3</v>
      </c>
    </row>
    <row r="14" spans="1:9" x14ac:dyDescent="0.25">
      <c r="A14" t="s">
        <v>24</v>
      </c>
      <c r="B14" s="25">
        <v>84</v>
      </c>
      <c r="C14" s="24">
        <v>0.71360000000000001</v>
      </c>
      <c r="D14" s="25">
        <f t="shared" si="3"/>
        <v>59.942399999999999</v>
      </c>
      <c r="E14" s="29">
        <f>0.5*D14</f>
        <v>29.9712</v>
      </c>
      <c r="F14" s="25">
        <f>D14-E14</f>
        <v>29.9712</v>
      </c>
      <c r="G14" s="30">
        <f t="shared" si="1"/>
        <v>1.6739811744141467E-3</v>
      </c>
      <c r="I14" s="31"/>
    </row>
    <row r="15" spans="1:9" x14ac:dyDescent="0.25">
      <c r="A15" t="s">
        <v>25</v>
      </c>
      <c r="B15" s="25">
        <f>142+54</f>
        <v>196</v>
      </c>
      <c r="C15" s="24">
        <v>0.71360000000000001</v>
      </c>
      <c r="D15" s="25">
        <f t="shared" si="3"/>
        <v>139.8656</v>
      </c>
      <c r="E15" s="25">
        <f>D15</f>
        <v>139.8656</v>
      </c>
      <c r="F15" s="25"/>
      <c r="G15" s="30">
        <f t="shared" si="1"/>
        <v>3.9059560736330093E-3</v>
      </c>
    </row>
    <row r="16" spans="1:9" x14ac:dyDescent="0.25">
      <c r="A16" t="s">
        <v>27</v>
      </c>
      <c r="B16" s="25">
        <v>2823</v>
      </c>
      <c r="C16" s="24">
        <v>1</v>
      </c>
      <c r="D16" s="25">
        <f t="shared" si="3"/>
        <v>2823</v>
      </c>
      <c r="E16" s="25"/>
      <c r="F16" s="25">
        <f>D16</f>
        <v>2823</v>
      </c>
      <c r="G16" s="30">
        <f t="shared" si="1"/>
        <v>7.8836497293587451E-2</v>
      </c>
    </row>
    <row r="17" spans="1:7" x14ac:dyDescent="0.25">
      <c r="A17" t="s">
        <v>26</v>
      </c>
      <c r="B17" s="25">
        <v>134</v>
      </c>
      <c r="C17" s="24">
        <v>0</v>
      </c>
      <c r="D17" s="25">
        <f t="shared" si="3"/>
        <v>0</v>
      </c>
      <c r="E17" s="25"/>
      <c r="F17" s="25"/>
      <c r="G17" s="30">
        <f t="shared" si="1"/>
        <v>0</v>
      </c>
    </row>
    <row r="18" spans="1:7" x14ac:dyDescent="0.25">
      <c r="A18" t="s">
        <v>28</v>
      </c>
      <c r="B18" s="25">
        <v>1000</v>
      </c>
      <c r="C18" s="24">
        <v>0.71360000000000001</v>
      </c>
      <c r="D18" s="25">
        <f t="shared" si="3"/>
        <v>713.6</v>
      </c>
      <c r="E18" s="25">
        <f>D18</f>
        <v>713.6</v>
      </c>
      <c r="F18" s="25"/>
      <c r="G18" s="30">
        <f t="shared" si="1"/>
        <v>1.9928347314454128E-2</v>
      </c>
    </row>
    <row r="19" spans="1:7" x14ac:dyDescent="0.25">
      <c r="A19" t="s">
        <v>29</v>
      </c>
      <c r="B19" s="25">
        <v>1555</v>
      </c>
      <c r="C19" s="24">
        <v>0.71360000000000001</v>
      </c>
      <c r="D19" s="25">
        <f t="shared" si="3"/>
        <v>1109.6479999999999</v>
      </c>
      <c r="E19" s="25">
        <f>D19</f>
        <v>1109.6479999999999</v>
      </c>
      <c r="F19" s="25"/>
      <c r="G19" s="30">
        <f t="shared" si="1"/>
        <v>3.0988580073976167E-2</v>
      </c>
    </row>
    <row r="20" spans="1:7" x14ac:dyDescent="0.25">
      <c r="A20" t="s">
        <v>30</v>
      </c>
      <c r="B20" s="25">
        <v>77</v>
      </c>
      <c r="C20" s="24">
        <v>0.71360000000000001</v>
      </c>
      <c r="D20" s="25">
        <f t="shared" si="3"/>
        <v>54.947200000000002</v>
      </c>
      <c r="E20" s="25"/>
      <c r="F20" s="25">
        <f>D20</f>
        <v>54.947200000000002</v>
      </c>
      <c r="G20" s="30">
        <f t="shared" si="1"/>
        <v>1.5344827432129679E-3</v>
      </c>
    </row>
    <row r="21" spans="1:7" x14ac:dyDescent="0.25">
      <c r="A21" s="4" t="s">
        <v>19</v>
      </c>
      <c r="B21" s="27"/>
      <c r="C21" s="28"/>
      <c r="D21" s="27"/>
      <c r="E21" s="27"/>
      <c r="F21" s="27"/>
      <c r="G21" s="30">
        <f t="shared" si="1"/>
        <v>0</v>
      </c>
    </row>
    <row r="22" spans="1:7" x14ac:dyDescent="0.25">
      <c r="A22" t="s">
        <v>31</v>
      </c>
      <c r="B22" s="25">
        <v>29</v>
      </c>
      <c r="C22" s="24">
        <v>0.71360000000000001</v>
      </c>
      <c r="D22" s="25">
        <f t="shared" si="3"/>
        <v>20.694400000000002</v>
      </c>
      <c r="E22" s="25">
        <f>D22</f>
        <v>20.694400000000002</v>
      </c>
      <c r="F22" s="25"/>
      <c r="G22" s="30">
        <f t="shared" si="1"/>
        <v>5.7792207211916982E-4</v>
      </c>
    </row>
    <row r="23" spans="1:7" x14ac:dyDescent="0.25">
      <c r="A23" t="s">
        <v>32</v>
      </c>
      <c r="B23" s="25">
        <v>2492</v>
      </c>
      <c r="C23" s="24">
        <v>0.71360000000000001</v>
      </c>
      <c r="D23" s="25">
        <f t="shared" si="3"/>
        <v>1778.2912000000001</v>
      </c>
      <c r="E23" s="25">
        <f>D23</f>
        <v>1778.2912000000001</v>
      </c>
      <c r="F23" s="25"/>
      <c r="G23" s="30">
        <f t="shared" si="1"/>
        <v>4.966144150761969E-2</v>
      </c>
    </row>
    <row r="24" spans="1:7" x14ac:dyDescent="0.25">
      <c r="A24" t="s">
        <v>47</v>
      </c>
      <c r="B24" s="25">
        <v>128</v>
      </c>
      <c r="C24" s="24">
        <v>0.71360000000000001</v>
      </c>
      <c r="D24" s="25">
        <f t="shared" si="3"/>
        <v>91.340800000000002</v>
      </c>
      <c r="E24" s="25">
        <f>D24</f>
        <v>91.340800000000002</v>
      </c>
      <c r="F24" s="25"/>
      <c r="G24" s="30">
        <f t="shared" si="1"/>
        <v>2.5508284562501286E-3</v>
      </c>
    </row>
    <row r="25" spans="1:7" x14ac:dyDescent="0.25">
      <c r="A25" t="s">
        <v>33</v>
      </c>
      <c r="B25" s="25">
        <v>913</v>
      </c>
      <c r="C25" s="24">
        <v>0.71360000000000001</v>
      </c>
      <c r="D25" s="25">
        <f t="shared" si="3"/>
        <v>651.51679999999999</v>
      </c>
      <c r="E25" s="25">
        <f>D25-F25</f>
        <v>451.51679999999999</v>
      </c>
      <c r="F25" s="25">
        <v>200</v>
      </c>
      <c r="G25" s="30">
        <f t="shared" si="1"/>
        <v>1.8194581098096619E-2</v>
      </c>
    </row>
    <row r="26" spans="1:7" x14ac:dyDescent="0.25">
      <c r="A26" t="s">
        <v>34</v>
      </c>
      <c r="B26" s="25">
        <v>248</v>
      </c>
      <c r="C26" s="24">
        <v>0.71360000000000001</v>
      </c>
      <c r="D26" s="25">
        <f t="shared" si="3"/>
        <v>176.97280000000001</v>
      </c>
      <c r="E26" s="25"/>
      <c r="F26" s="25">
        <f>D26</f>
        <v>176.97280000000001</v>
      </c>
      <c r="G26" s="30">
        <f t="shared" si="1"/>
        <v>4.9422301339846243E-3</v>
      </c>
    </row>
    <row r="27" spans="1:7" x14ac:dyDescent="0.25">
      <c r="A27" t="s">
        <v>35</v>
      </c>
      <c r="B27" s="25">
        <v>693</v>
      </c>
      <c r="C27" s="24">
        <v>0.71360000000000001</v>
      </c>
      <c r="D27" s="25">
        <f t="shared" si="3"/>
        <v>494.52480000000003</v>
      </c>
      <c r="E27" s="25">
        <f>D27</f>
        <v>494.52480000000003</v>
      </c>
      <c r="F27" s="25"/>
      <c r="G27" s="30">
        <f t="shared" si="1"/>
        <v>1.3810344688916712E-2</v>
      </c>
    </row>
    <row r="29" spans="1:7" x14ac:dyDescent="0.25">
      <c r="D29" s="29">
        <f>SUM(D4:D28)</f>
        <v>35808.288</v>
      </c>
      <c r="E29" s="29" t="s">
        <v>48</v>
      </c>
      <c r="F29" s="29">
        <f t="shared" ref="F29" si="4">SUM(F4:F28)</f>
        <v>3531.8912</v>
      </c>
      <c r="G29" s="29"/>
    </row>
    <row r="30" spans="1:7" x14ac:dyDescent="0.25">
      <c r="A30" t="s">
        <v>36</v>
      </c>
      <c r="C30" s="24"/>
      <c r="D30">
        <v>1577</v>
      </c>
      <c r="E30" s="29" t="s">
        <v>48</v>
      </c>
      <c r="G30">
        <v>1577</v>
      </c>
    </row>
    <row r="32" spans="1:7" x14ac:dyDescent="0.25">
      <c r="A32" t="s">
        <v>37</v>
      </c>
      <c r="D32" s="25">
        <f>D29/D30</f>
        <v>22.706587190868738</v>
      </c>
      <c r="E32" s="25"/>
      <c r="F32" s="25"/>
      <c r="G32" s="25">
        <f>G29/G30</f>
        <v>0</v>
      </c>
    </row>
    <row r="33" spans="1:6" ht="3.75" customHeight="1" x14ac:dyDescent="0.25"/>
    <row r="34" spans="1:6" ht="9.75" customHeight="1" x14ac:dyDescent="0.25"/>
    <row r="35" spans="1:6" x14ac:dyDescent="0.25">
      <c r="B35" t="s">
        <v>38</v>
      </c>
      <c r="C35">
        <v>39</v>
      </c>
      <c r="D35" t="s">
        <v>40</v>
      </c>
    </row>
    <row r="36" spans="1:6" x14ac:dyDescent="0.25">
      <c r="B36" t="s">
        <v>38</v>
      </c>
      <c r="C36">
        <f>C35/1.2</f>
        <v>32.5</v>
      </c>
      <c r="D36" t="s">
        <v>39</v>
      </c>
    </row>
    <row r="38" spans="1:6" x14ac:dyDescent="0.25">
      <c r="A38" t="s">
        <v>41</v>
      </c>
      <c r="C38" s="25">
        <f>C36-D32</f>
        <v>9.7934128091312616</v>
      </c>
      <c r="D38" s="25">
        <f>C36-G32</f>
        <v>32.5</v>
      </c>
      <c r="E38" s="25"/>
      <c r="F38" s="25"/>
    </row>
    <row r="39" spans="1:6" ht="7.5" customHeight="1" x14ac:dyDescent="0.25"/>
    <row r="40" spans="1:6" x14ac:dyDescent="0.25">
      <c r="A40" t="s">
        <v>42</v>
      </c>
      <c r="B40" s="29">
        <f>0.46*C38</f>
        <v>4.5049698922003802</v>
      </c>
      <c r="D40" s="29">
        <f>0.46*D38</f>
        <v>14.950000000000001</v>
      </c>
      <c r="E40" s="29"/>
      <c r="F40" s="29"/>
    </row>
    <row r="42" spans="1:6" x14ac:dyDescent="0.25">
      <c r="A42" t="s">
        <v>43</v>
      </c>
      <c r="B42" s="25">
        <f>D32+B40</f>
        <v>27.211557083069117</v>
      </c>
      <c r="D42" s="29">
        <f>G32+D40</f>
        <v>14.950000000000001</v>
      </c>
      <c r="E42" s="29"/>
      <c r="F42" s="29"/>
    </row>
    <row r="44" spans="1:6" x14ac:dyDescent="0.25">
      <c r="A44" t="s">
        <v>44</v>
      </c>
      <c r="C44" s="25">
        <f>C36-B42</f>
        <v>5.2884429169308831</v>
      </c>
      <c r="D44" s="29">
        <f>C36-D42</f>
        <v>17.549999999999997</v>
      </c>
      <c r="E44" s="29"/>
      <c r="F4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DEBOURSE SEC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DELVAUX</dc:creator>
  <cp:lastModifiedBy>Willy DELVAUX</cp:lastModifiedBy>
  <dcterms:created xsi:type="dcterms:W3CDTF">2016-04-22T07:51:39Z</dcterms:created>
  <dcterms:modified xsi:type="dcterms:W3CDTF">2017-12-18T11:05:26Z</dcterms:modified>
</cp:coreProperties>
</file>